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/Google Drive/Akoonu (Metata)/Sales Tools/"/>
    </mc:Choice>
  </mc:AlternateContent>
  <xr:revisionPtr revIDLastSave="0" documentId="13_ncr:1_{22DD47A8-F2F1-F945-BD9C-E2B85482CAD3}" xr6:coauthVersionLast="45" xr6:coauthVersionMax="45" xr10:uidLastSave="{00000000-0000-0000-0000-000000000000}"/>
  <bookViews>
    <workbookView xWindow="6180" yWindow="460" windowWidth="29560" windowHeight="26560" xr2:uid="{C77AB067-DD39-CE41-9AD1-73FA862AB5A5}"/>
  </bookViews>
  <sheets>
    <sheet name="ROI Calculato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2" l="1"/>
  <c r="E26" i="2" l="1"/>
  <c r="E25" i="2"/>
  <c r="E32" i="2"/>
  <c r="E31" i="2"/>
  <c r="D24" i="2"/>
  <c r="E24" i="2" s="1"/>
  <c r="E21" i="2"/>
  <c r="D20" i="2"/>
  <c r="E20" i="2" s="1"/>
  <c r="D17" i="2"/>
  <c r="C17" i="2"/>
  <c r="D37" i="2" l="1"/>
  <c r="E29" i="2"/>
  <c r="C37" i="2" s="1"/>
  <c r="E37" i="2"/>
  <c r="E17" i="2"/>
  <c r="E36" i="2" l="1"/>
  <c r="E38" i="2" s="1"/>
  <c r="C36" i="2"/>
  <c r="C38" i="2" s="1"/>
  <c r="D36" i="2"/>
  <c r="D38" i="2" s="1"/>
</calcChain>
</file>

<file path=xl/sharedStrings.xml><?xml version="1.0" encoding="utf-8"?>
<sst xmlns="http://schemas.openxmlformats.org/spreadsheetml/2006/main" count="46" uniqueCount="39">
  <si>
    <t>IMPACT ON SALES</t>
  </si>
  <si>
    <t>QUARTERLY PIPELINE</t>
  </si>
  <si>
    <t>INCREASE IN WIN RATE</t>
  </si>
  <si>
    <t xml:space="preserve"> INCREASED SALES </t>
  </si>
  <si>
    <t>Increase in Win Rate</t>
  </si>
  <si>
    <t>PRODUCTIVITY AND OPERATIONS</t>
  </si>
  <si>
    <t>SAVED TIME (HRS/WK)</t>
  </si>
  <si>
    <t>COST PER HOUR</t>
  </si>
  <si>
    <t xml:space="preserve">SAVINGS PER YEAR </t>
  </si>
  <si>
    <t>COSTS</t>
  </si>
  <si>
    <t>COST PER REP</t>
  </si>
  <si>
    <t>TOTAL PER MONTH</t>
  </si>
  <si>
    <t xml:space="preserve"> ANNUAL COST </t>
  </si>
  <si>
    <t>Akoonu Subscription</t>
  </si>
  <si>
    <t>Number of Sales Reps</t>
  </si>
  <si>
    <t>Estimated EE cost per hour</t>
  </si>
  <si>
    <t>Quarterly Pipeline Value (Won and Lost deals)</t>
  </si>
  <si>
    <t>Implimentation (25% of first year subscription)</t>
  </si>
  <si>
    <t>Sales Ops / Salesforce Admin (2 hours per month)</t>
  </si>
  <si>
    <t>Training Costs (1 hr.)</t>
  </si>
  <si>
    <t>Sales Ops / Salesforce Admin (20 hours)</t>
  </si>
  <si>
    <t>ONE-TIME COSTS</t>
  </si>
  <si>
    <t>RETURN ON INVESTMENT</t>
  </si>
  <si>
    <t>YEAR 1</t>
  </si>
  <si>
    <t>YEAR 2</t>
  </si>
  <si>
    <t>YEAR 3+</t>
  </si>
  <si>
    <t>Total Value</t>
  </si>
  <si>
    <t>Total Cost</t>
  </si>
  <si>
    <t>ROI</t>
  </si>
  <si>
    <t>Additional Services</t>
  </si>
  <si>
    <t>Training (1/2 hour per year)</t>
  </si>
  <si>
    <t>ANNUAL COSTS</t>
  </si>
  <si>
    <t>INPUTS</t>
  </si>
  <si>
    <r>
      <t>Sales Reps</t>
    </r>
    <r>
      <rPr>
        <sz val="14"/>
        <color theme="0"/>
        <rFont val="Calibri"/>
        <family val="2"/>
        <scheme val="minor"/>
      </rPr>
      <t>: faster updates, more focus, less distraction</t>
    </r>
  </si>
  <si>
    <r>
      <t>Sales Management/Ops</t>
    </r>
    <r>
      <rPr>
        <sz val="14"/>
        <color theme="0"/>
        <rFont val="Calibri"/>
        <family val="2"/>
        <scheme val="minor"/>
      </rPr>
      <t>: Cleaner Data, less custom reports, spreadsheets and offline analysis</t>
    </r>
  </si>
  <si>
    <t>Akoonu for Pipeline Reviews ROI Calculator</t>
  </si>
  <si>
    <t>&lt;-- UPDATE</t>
  </si>
  <si>
    <t>Enterprise customers report win rate increases of  0.5 - 1%</t>
  </si>
  <si>
    <t>Number other Sales Users (Managers, SalesOps, Sales Excellence,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</si>
</sst>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\x\ "/>
    <numFmt numFmtId="166" formatCode="&quot;$&quot;#,##0.00"/>
    <numFmt numFmtId="167" formatCode="&quot;$&quot;#,##0"/>
  </numFmts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name val="Arial"/>
      <family val="2"/>
    </font>
    <font>
      <b/>
      <sz val="14"/>
      <color rgb="FF000000"/>
      <name val="Calibri"/>
      <family val="2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rgb="FFFFFFFF"/>
      <name val="Calibri"/>
      <family val="2"/>
    </font>
    <font>
      <b/>
      <sz val="18"/>
      <color theme="0"/>
      <name val="Arial"/>
      <family val="2"/>
    </font>
    <font>
      <sz val="14"/>
      <color theme="0"/>
      <name val="Calibri (Body)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18"/>
      <color theme="0"/>
      <name val="Arial"/>
      <family val="2"/>
    </font>
    <font>
      <b/>
      <sz val="20"/>
      <color theme="0"/>
      <name val="Calibri"/>
      <family val="2"/>
    </font>
    <font>
      <sz val="14"/>
      <color theme="1"/>
      <name val="Calibri"/>
      <family val="2"/>
      <scheme val="minor"/>
    </font>
    <font>
      <sz val="14"/>
      <color theme="1"/>
      <name val="Calibri (Body)"/>
    </font>
    <font>
      <sz val="12"/>
      <color rgb="FFFFC000"/>
      <name val="Calibri"/>
      <family val="2"/>
      <scheme val="minor"/>
    </font>
    <font>
      <b/>
      <sz val="44"/>
      <color rgb="FF004F6D"/>
      <name val="Calibri"/>
      <family val="2"/>
      <scheme val="minor"/>
    </font>
    <font>
      <b/>
      <sz val="36"/>
      <color rgb="FF004F6D"/>
      <name val="Calibri"/>
      <family val="2"/>
      <scheme val="minor"/>
    </font>
    <font>
      <i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6F99"/>
        <bgColor indexed="64"/>
      </patternFill>
    </fill>
    <fill>
      <patternFill patternType="solid">
        <fgColor rgb="FF59B39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3" borderId="0" xfId="0" applyFill="1"/>
    <xf numFmtId="0" fontId="10" fillId="3" borderId="0" xfId="0" applyFont="1" applyFill="1" applyBorder="1" applyAlignment="1">
      <alignment vertical="top" wrapText="1"/>
    </xf>
    <xf numFmtId="0" fontId="12" fillId="3" borderId="0" xfId="0" applyFont="1" applyFill="1" applyBorder="1" applyAlignment="1">
      <alignment horizontal="center" wrapText="1" readingOrder="1"/>
    </xf>
    <xf numFmtId="0" fontId="0" fillId="5" borderId="0" xfId="0" applyFill="1"/>
    <xf numFmtId="164" fontId="0" fillId="5" borderId="0" xfId="1" applyNumberFormat="1" applyFont="1" applyFill="1" applyBorder="1"/>
    <xf numFmtId="0" fontId="0" fillId="5" borderId="0" xfId="0" applyFill="1" applyBorder="1"/>
    <xf numFmtId="0" fontId="4" fillId="5" borderId="0" xfId="0" applyFont="1" applyFill="1" applyBorder="1" applyAlignment="1">
      <alignment horizontal="left" wrapText="1" readingOrder="1"/>
    </xf>
    <xf numFmtId="0" fontId="0" fillId="5" borderId="0" xfId="0" applyFill="1" applyAlignment="1">
      <alignment horizontal="center" vertical="center"/>
    </xf>
    <xf numFmtId="0" fontId="15" fillId="7" borderId="0" xfId="0" applyFont="1" applyFill="1" applyBorder="1" applyAlignment="1">
      <alignment horizontal="left" wrapText="1" readingOrder="1"/>
    </xf>
    <xf numFmtId="0" fontId="14" fillId="7" borderId="0" xfId="0" applyFont="1" applyFill="1" applyBorder="1" applyAlignment="1">
      <alignment wrapText="1"/>
    </xf>
    <xf numFmtId="0" fontId="3" fillId="7" borderId="0" xfId="0" applyFont="1" applyFill="1" applyBorder="1" applyAlignment="1">
      <alignment horizontal="center" wrapText="1"/>
    </xf>
    <xf numFmtId="0" fontId="8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13" fillId="7" borderId="0" xfId="0" applyFont="1" applyFill="1" applyBorder="1" applyAlignment="1">
      <alignment horizontal="left" wrapText="1" readingOrder="1"/>
    </xf>
    <xf numFmtId="0" fontId="5" fillId="7" borderId="0" xfId="0" applyFont="1" applyFill="1" applyBorder="1" applyAlignment="1">
      <alignment horizontal="left" wrapText="1" readingOrder="1"/>
    </xf>
    <xf numFmtId="0" fontId="11" fillId="3" borderId="0" xfId="0" applyFont="1" applyFill="1" applyBorder="1" applyAlignment="1">
      <alignment horizontal="left" wrapText="1" readingOrder="1"/>
    </xf>
    <xf numFmtId="0" fontId="11" fillId="3" borderId="0" xfId="0" applyFont="1" applyFill="1" applyBorder="1" applyAlignment="1">
      <alignment horizontal="left"/>
    </xf>
    <xf numFmtId="0" fontId="12" fillId="6" borderId="0" xfId="0" applyFont="1" applyFill="1" applyBorder="1"/>
    <xf numFmtId="0" fontId="9" fillId="7" borderId="0" xfId="0" applyFont="1" applyFill="1" applyBorder="1" applyAlignment="1">
      <alignment horizontal="center" wrapText="1" readingOrder="1"/>
    </xf>
    <xf numFmtId="0" fontId="9" fillId="3" borderId="0" xfId="0" applyFont="1" applyFill="1" applyBorder="1" applyAlignment="1">
      <alignment horizontal="center" wrapText="1" readingOrder="1"/>
    </xf>
    <xf numFmtId="0" fontId="5" fillId="3" borderId="0" xfId="0" applyFont="1" applyFill="1" applyBorder="1" applyAlignment="1">
      <alignment horizontal="center" wrapText="1" readingOrder="1"/>
    </xf>
    <xf numFmtId="0" fontId="5" fillId="2" borderId="0" xfId="0" applyFont="1" applyFill="1" applyAlignment="1">
      <alignment horizontal="center" vertical="center"/>
    </xf>
    <xf numFmtId="167" fontId="16" fillId="6" borderId="0" xfId="1" applyNumberFormat="1" applyFont="1" applyFill="1" applyBorder="1"/>
    <xf numFmtId="167" fontId="17" fillId="6" borderId="0" xfId="1" applyNumberFormat="1" applyFont="1" applyFill="1" applyBorder="1"/>
    <xf numFmtId="166" fontId="12" fillId="6" borderId="0" xfId="1" applyNumberFormat="1" applyFont="1" applyFill="1" applyBorder="1"/>
    <xf numFmtId="6" fontId="12" fillId="6" borderId="0" xfId="0" applyNumberFormat="1" applyFont="1" applyFill="1" applyAlignment="1">
      <alignment horizontal="center" vertical="center"/>
    </xf>
    <xf numFmtId="165" fontId="7" fillId="4" borderId="0" xfId="0" applyNumberFormat="1" applyFont="1" applyFill="1" applyAlignment="1">
      <alignment horizontal="center" vertical="center"/>
    </xf>
    <xf numFmtId="167" fontId="17" fillId="6" borderId="0" xfId="0" applyNumberFormat="1" applyFont="1" applyFill="1" applyBorder="1"/>
    <xf numFmtId="0" fontId="13" fillId="3" borderId="0" xfId="0" applyFont="1" applyFill="1" applyBorder="1" applyAlignment="1">
      <alignment horizontal="left"/>
    </xf>
    <xf numFmtId="0" fontId="19" fillId="5" borderId="0" xfId="0" applyFont="1" applyFill="1" applyAlignment="1">
      <alignment horizontal="center"/>
    </xf>
    <xf numFmtId="0" fontId="16" fillId="6" borderId="0" xfId="0" applyFont="1" applyFill="1" applyBorder="1" applyAlignment="1">
      <alignment vertical="top"/>
    </xf>
    <xf numFmtId="167" fontId="16" fillId="6" borderId="0" xfId="1" applyNumberFormat="1" applyFont="1" applyFill="1" applyBorder="1" applyAlignment="1">
      <alignment vertical="top"/>
    </xf>
    <xf numFmtId="0" fontId="13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16" fillId="6" borderId="0" xfId="0" applyFont="1" applyFill="1" applyAlignment="1">
      <alignment vertical="top"/>
    </xf>
    <xf numFmtId="0" fontId="18" fillId="6" borderId="0" xfId="0" applyFont="1" applyFill="1" applyAlignment="1">
      <alignment vertical="top"/>
    </xf>
    <xf numFmtId="44" fontId="16" fillId="6" borderId="0" xfId="1" applyFont="1" applyFill="1" applyAlignment="1">
      <alignment vertical="top"/>
    </xf>
    <xf numFmtId="0" fontId="0" fillId="6" borderId="0" xfId="0" applyFill="1" applyAlignment="1">
      <alignment vertical="top"/>
    </xf>
    <xf numFmtId="0" fontId="13" fillId="2" borderId="0" xfId="0" applyFont="1" applyFill="1" applyAlignment="1">
      <alignment vertical="top" wrapText="1"/>
    </xf>
    <xf numFmtId="0" fontId="21" fillId="2" borderId="0" xfId="0" applyFont="1" applyFill="1" applyAlignment="1">
      <alignment vertical="top" wrapText="1"/>
    </xf>
    <xf numFmtId="0" fontId="0" fillId="5" borderId="0" xfId="0" applyFill="1" applyProtection="1"/>
    <xf numFmtId="0" fontId="20" fillId="5" borderId="0" xfId="0" applyFont="1" applyFill="1" applyAlignment="1" applyProtection="1">
      <alignment horizontal="center"/>
    </xf>
    <xf numFmtId="0" fontId="19" fillId="5" borderId="0" xfId="0" applyFont="1" applyFill="1" applyAlignment="1" applyProtection="1">
      <alignment horizontal="center"/>
    </xf>
    <xf numFmtId="0" fontId="15" fillId="2" borderId="0" xfId="0" applyFont="1" applyFill="1" applyBorder="1" applyAlignment="1" applyProtection="1">
      <alignment horizontal="left" vertical="top" wrapText="1" readingOrder="1"/>
    </xf>
    <xf numFmtId="0" fontId="0" fillId="2" borderId="0" xfId="0" applyFill="1" applyProtection="1"/>
    <xf numFmtId="0" fontId="16" fillId="8" borderId="0" xfId="0" applyFont="1" applyFill="1" applyAlignment="1" applyProtection="1">
      <alignment vertical="top"/>
      <protection locked="0"/>
    </xf>
    <xf numFmtId="167" fontId="16" fillId="8" borderId="0" xfId="1" applyNumberFormat="1" applyFont="1" applyFill="1" applyAlignment="1" applyProtection="1">
      <alignment vertical="top"/>
      <protection locked="0"/>
    </xf>
    <xf numFmtId="167" fontId="12" fillId="8" borderId="0" xfId="1" applyNumberFormat="1" applyFont="1" applyFill="1" applyAlignment="1" applyProtection="1">
      <alignment vertical="top"/>
      <protection locked="0"/>
    </xf>
    <xf numFmtId="10" fontId="16" fillId="8" borderId="0" xfId="0" applyNumberFormat="1" applyFont="1" applyFill="1" applyAlignment="1" applyProtection="1">
      <alignment vertical="top"/>
      <protection locked="0"/>
    </xf>
    <xf numFmtId="10" fontId="16" fillId="6" borderId="0" xfId="2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4F6D"/>
      <color rgb="FF006F99"/>
      <color rgb="FF59B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ED302-4BCA-544B-91D1-51BBCF17016D}">
  <dimension ref="A1:E38"/>
  <sheetViews>
    <sheetView tabSelected="1" zoomScale="135" zoomScaleNormal="135" workbookViewId="0">
      <selection activeCell="R9" sqref="R9"/>
    </sheetView>
  </sheetViews>
  <sheetFormatPr baseColWidth="10" defaultRowHeight="16"/>
  <cols>
    <col min="1" max="1" width="3.33203125" style="4" customWidth="1"/>
    <col min="2" max="2" width="56.1640625" style="4" customWidth="1"/>
    <col min="3" max="3" width="23.83203125" style="4" bestFit="1" customWidth="1"/>
    <col min="4" max="4" width="24.1640625" style="4" bestFit="1" customWidth="1"/>
    <col min="5" max="5" width="20" style="4" bestFit="1" customWidth="1"/>
    <col min="6" max="16384" width="10.83203125" style="4"/>
  </cols>
  <sheetData>
    <row r="1" spans="1:5" ht="47">
      <c r="A1" s="44"/>
      <c r="B1" s="45" t="s">
        <v>35</v>
      </c>
      <c r="C1" s="45"/>
      <c r="D1" s="45"/>
      <c r="E1" s="45"/>
    </row>
    <row r="2" spans="1:5" ht="21" customHeight="1">
      <c r="A2" s="46"/>
      <c r="B2" s="46"/>
      <c r="C2" s="46"/>
      <c r="D2" s="46"/>
      <c r="E2" s="46"/>
    </row>
    <row r="3" spans="1:5" ht="25" customHeight="1">
      <c r="A3" s="46"/>
      <c r="B3" s="47" t="s">
        <v>32</v>
      </c>
      <c r="C3" s="47"/>
      <c r="D3" s="48"/>
      <c r="E3" s="48"/>
    </row>
    <row r="4" spans="1:5" ht="21" customHeight="1">
      <c r="A4" s="33"/>
      <c r="B4" s="42" t="s">
        <v>14</v>
      </c>
      <c r="C4" s="42"/>
      <c r="D4" s="49">
        <v>250</v>
      </c>
      <c r="E4" s="39" t="s">
        <v>36</v>
      </c>
    </row>
    <row r="5" spans="1:5" ht="21" customHeight="1">
      <c r="A5" s="33"/>
      <c r="B5" s="42" t="s">
        <v>15</v>
      </c>
      <c r="C5" s="42"/>
      <c r="D5" s="50">
        <v>50</v>
      </c>
      <c r="E5" s="39" t="s">
        <v>36</v>
      </c>
    </row>
    <row r="6" spans="1:5" ht="21" customHeight="1">
      <c r="A6" s="33"/>
      <c r="B6" s="36"/>
      <c r="C6" s="37"/>
      <c r="D6" s="38"/>
      <c r="E6" s="39"/>
    </row>
    <row r="7" spans="1:5" ht="21" customHeight="1">
      <c r="A7" s="33"/>
      <c r="B7" s="42" t="s">
        <v>38</v>
      </c>
      <c r="C7" s="42"/>
      <c r="D7" s="49">
        <v>50</v>
      </c>
      <c r="E7" s="39" t="s">
        <v>36</v>
      </c>
    </row>
    <row r="8" spans="1:5" ht="21" customHeight="1">
      <c r="A8" s="33"/>
      <c r="B8" s="42" t="s">
        <v>15</v>
      </c>
      <c r="C8" s="42"/>
      <c r="D8" s="50">
        <v>75</v>
      </c>
      <c r="E8" s="39" t="s">
        <v>36</v>
      </c>
    </row>
    <row r="9" spans="1:5" ht="21" customHeight="1">
      <c r="A9" s="33"/>
      <c r="B9" s="36"/>
      <c r="C9" s="37"/>
      <c r="D9" s="38"/>
      <c r="E9" s="39"/>
    </row>
    <row r="10" spans="1:5" ht="21" customHeight="1">
      <c r="A10" s="33"/>
      <c r="B10" s="42" t="s">
        <v>16</v>
      </c>
      <c r="C10" s="42"/>
      <c r="D10" s="51">
        <v>65000000</v>
      </c>
      <c r="E10" s="39" t="s">
        <v>36</v>
      </c>
    </row>
    <row r="11" spans="1:5" ht="21" customHeight="1">
      <c r="A11" s="33"/>
      <c r="B11" s="36"/>
      <c r="C11" s="37"/>
      <c r="D11" s="40"/>
      <c r="E11" s="39"/>
    </row>
    <row r="12" spans="1:5" ht="21" customHeight="1">
      <c r="A12" s="33"/>
      <c r="B12" s="42" t="s">
        <v>4</v>
      </c>
      <c r="C12" s="42"/>
      <c r="D12" s="52">
        <v>5.0000000000000001E-3</v>
      </c>
      <c r="E12" s="39" t="s">
        <v>36</v>
      </c>
    </row>
    <row r="13" spans="1:5" ht="21" customHeight="1">
      <c r="A13" s="33"/>
      <c r="B13" s="43" t="s">
        <v>37</v>
      </c>
      <c r="C13" s="43"/>
      <c r="D13" s="38"/>
      <c r="E13" s="41"/>
    </row>
    <row r="14" spans="1:5" ht="21" customHeight="1">
      <c r="A14" s="33"/>
      <c r="B14" s="33"/>
      <c r="C14" s="33"/>
      <c r="D14" s="33"/>
      <c r="E14" s="33"/>
    </row>
    <row r="15" spans="1:5" ht="16" customHeight="1"/>
    <row r="16" spans="1:5" ht="25" customHeight="1">
      <c r="B16" s="9" t="s">
        <v>0</v>
      </c>
      <c r="C16" s="22" t="s">
        <v>1</v>
      </c>
      <c r="D16" s="22" t="s">
        <v>2</v>
      </c>
      <c r="E16" s="22" t="s">
        <v>3</v>
      </c>
    </row>
    <row r="17" spans="2:5" ht="20">
      <c r="B17" s="17" t="s">
        <v>4</v>
      </c>
      <c r="C17" s="26">
        <f>D10</f>
        <v>65000000</v>
      </c>
      <c r="D17" s="53">
        <f>D12</f>
        <v>5.0000000000000001E-3</v>
      </c>
      <c r="E17" s="26">
        <f>4*D17*C17</f>
        <v>1300000</v>
      </c>
    </row>
    <row r="18" spans="2:5" ht="23">
      <c r="B18" s="10"/>
      <c r="C18" s="11"/>
      <c r="D18" s="11"/>
      <c r="E18" s="11"/>
    </row>
    <row r="19" spans="2:5" ht="21" customHeight="1">
      <c r="B19" s="9" t="s">
        <v>5</v>
      </c>
      <c r="C19" s="22" t="s">
        <v>6</v>
      </c>
      <c r="D19" s="22" t="s">
        <v>7</v>
      </c>
      <c r="E19" s="22" t="s">
        <v>8</v>
      </c>
    </row>
    <row r="20" spans="2:5" ht="24" customHeight="1">
      <c r="B20" s="18" t="s">
        <v>33</v>
      </c>
      <c r="C20" s="34">
        <v>0.5</v>
      </c>
      <c r="D20" s="35">
        <f>D5</f>
        <v>50</v>
      </c>
      <c r="E20" s="35">
        <f>C20*50*D20*D4</f>
        <v>312500</v>
      </c>
    </row>
    <row r="21" spans="2:5" ht="40">
      <c r="B21" s="18" t="s">
        <v>34</v>
      </c>
      <c r="C21" s="34">
        <v>1</v>
      </c>
      <c r="D21" s="35">
        <v>75</v>
      </c>
      <c r="E21" s="35">
        <f>C21*50*D21*D7</f>
        <v>187500</v>
      </c>
    </row>
    <row r="22" spans="2:5" ht="19">
      <c r="B22" s="7"/>
      <c r="C22" s="6"/>
      <c r="D22" s="5"/>
      <c r="E22" s="5"/>
    </row>
    <row r="23" spans="2:5" ht="24">
      <c r="B23" s="2" t="s">
        <v>31</v>
      </c>
      <c r="C23" s="23" t="s">
        <v>10</v>
      </c>
      <c r="D23" s="23" t="s">
        <v>11</v>
      </c>
      <c r="E23" s="23" t="s">
        <v>12</v>
      </c>
    </row>
    <row r="24" spans="2:5" ht="20">
      <c r="B24" s="19" t="s">
        <v>13</v>
      </c>
      <c r="C24" s="27">
        <f>IF(D4&lt;101,40,IF(D4&lt;251,32,IF(D4&lt;501,26,20)))</f>
        <v>32</v>
      </c>
      <c r="D24" s="27">
        <f>C24*D4</f>
        <v>8000</v>
      </c>
      <c r="E24" s="27">
        <f>12*D24</f>
        <v>96000</v>
      </c>
    </row>
    <row r="25" spans="2:5" ht="19">
      <c r="B25" s="20" t="s">
        <v>30</v>
      </c>
      <c r="C25" s="31"/>
      <c r="D25" s="31"/>
      <c r="E25" s="27">
        <f>0.5*(D4*D5+D7*D8)</f>
        <v>8125</v>
      </c>
    </row>
    <row r="26" spans="2:5" ht="19">
      <c r="B26" s="20" t="s">
        <v>18</v>
      </c>
      <c r="C26" s="31"/>
      <c r="D26" s="31"/>
      <c r="E26" s="27">
        <f>24*D8</f>
        <v>1800</v>
      </c>
    </row>
    <row r="27" spans="2:5">
      <c r="B27" s="1"/>
      <c r="C27" s="1"/>
      <c r="D27" s="1"/>
      <c r="E27" s="1"/>
    </row>
    <row r="28" spans="2:5" ht="24">
      <c r="B28" s="2" t="s">
        <v>21</v>
      </c>
      <c r="C28" s="3"/>
      <c r="D28" s="3"/>
      <c r="E28" s="24" t="s">
        <v>9</v>
      </c>
    </row>
    <row r="29" spans="2:5" ht="19">
      <c r="B29" s="32" t="s">
        <v>17</v>
      </c>
      <c r="C29" s="21"/>
      <c r="D29" s="21"/>
      <c r="E29" s="28">
        <f>0.25*E24</f>
        <v>24000</v>
      </c>
    </row>
    <row r="30" spans="2:5" ht="19">
      <c r="B30" s="32" t="s">
        <v>29</v>
      </c>
      <c r="C30" s="21"/>
      <c r="D30" s="21"/>
      <c r="E30" s="28">
        <v>0</v>
      </c>
    </row>
    <row r="31" spans="2:5" ht="19">
      <c r="B31" s="32" t="s">
        <v>19</v>
      </c>
      <c r="C31" s="21"/>
      <c r="D31" s="21"/>
      <c r="E31" s="28">
        <f>(D4*D5+D7*D8)</f>
        <v>16250</v>
      </c>
    </row>
    <row r="32" spans="2:5" ht="19">
      <c r="B32" s="32" t="s">
        <v>20</v>
      </c>
      <c r="C32" s="21"/>
      <c r="D32" s="21"/>
      <c r="E32" s="28">
        <f>20*D8</f>
        <v>1500</v>
      </c>
    </row>
    <row r="34" spans="2:5" s="8" customFormat="1" ht="29">
      <c r="B34" s="12" t="s">
        <v>22</v>
      </c>
      <c r="C34" s="13"/>
      <c r="D34" s="13"/>
      <c r="E34" s="13"/>
    </row>
    <row r="35" spans="2:5" s="8" customFormat="1" ht="21">
      <c r="B35" s="14"/>
      <c r="C35" s="25" t="s">
        <v>23</v>
      </c>
      <c r="D35" s="25" t="s">
        <v>24</v>
      </c>
      <c r="E35" s="25" t="s">
        <v>25</v>
      </c>
    </row>
    <row r="36" spans="2:5" s="8" customFormat="1" ht="19">
      <c r="B36" s="15" t="s">
        <v>26</v>
      </c>
      <c r="C36" s="29">
        <f>$E17+$E20+$E21</f>
        <v>1800000</v>
      </c>
      <c r="D36" s="29">
        <f>$E17+$E20+$E21</f>
        <v>1800000</v>
      </c>
      <c r="E36" s="29">
        <f>$E17+$E20+$E21</f>
        <v>1800000</v>
      </c>
    </row>
    <row r="37" spans="2:5" s="8" customFormat="1" ht="19">
      <c r="B37" s="15" t="s">
        <v>27</v>
      </c>
      <c r="C37" s="29">
        <f>E24+E29+E31+E32+E30+E25+E26</f>
        <v>147675</v>
      </c>
      <c r="D37" s="29">
        <f>$E24+$E25+$E26</f>
        <v>105925</v>
      </c>
      <c r="E37" s="29">
        <f>$E24+$E25+$E26</f>
        <v>105925</v>
      </c>
    </row>
    <row r="38" spans="2:5" s="8" customFormat="1" ht="21">
      <c r="B38" s="16" t="s">
        <v>28</v>
      </c>
      <c r="C38" s="30">
        <f>(C36-C37)/C37</f>
        <v>11.188928390045708</v>
      </c>
      <c r="D38" s="30">
        <f t="shared" ref="D38:E38" si="0">(D36-D37)/D37</f>
        <v>15.993155534576351</v>
      </c>
      <c r="E38" s="30">
        <f t="shared" si="0"/>
        <v>15.993155534576351</v>
      </c>
    </row>
  </sheetData>
  <sheetProtection algorithmName="SHA-512" hashValue="HPjeT0l9mnHTONCK7r7eTlGQVmliKIHH1saE3babyg9VY5kUKpthvGgUbcbW9GNz+qgfV8JLhmYN4O8S3q1n2Q==" saltValue="vusoUcp292cfzOghvkxwaw==" spinCount="100000" sheet="1" objects="1" scenarios="1"/>
  <mergeCells count="9">
    <mergeCell ref="B13:C13"/>
    <mergeCell ref="B3:C3"/>
    <mergeCell ref="B1:E1"/>
    <mergeCell ref="B4:C4"/>
    <mergeCell ref="B5:C5"/>
    <mergeCell ref="B7:C7"/>
    <mergeCell ref="B8:C8"/>
    <mergeCell ref="B10:C10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ROI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2020-07-23T16:26:04Z</dcterms:created>
  <dcterms:modified xsi:type="dcterms:W3CDTF">2020-08-13T16:37:02Z</dcterms:modified>
</cp:coreProperties>
</file>